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scarti\"/>
    </mc:Choice>
  </mc:AlternateContent>
  <bookViews>
    <workbookView xWindow="0" yWindow="0" windowWidth="20490" windowHeight="7620"/>
  </bookViews>
  <sheets>
    <sheet name="Scoring system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R43" i="1" s="1"/>
  <c r="R42" i="1"/>
  <c r="Q42" i="1"/>
  <c r="R41" i="1"/>
  <c r="Q41" i="1"/>
  <c r="R37" i="1"/>
  <c r="Q37" i="1"/>
  <c r="R36" i="1"/>
  <c r="R35" i="1"/>
  <c r="R34" i="1"/>
  <c r="R33" i="1"/>
  <c r="R32" i="1"/>
  <c r="R31" i="1"/>
  <c r="R30" i="1"/>
  <c r="Q29" i="1"/>
  <c r="R29" i="1" s="1"/>
  <c r="R28" i="1"/>
  <c r="R27" i="1"/>
  <c r="Q27" i="1"/>
  <c r="Q26" i="1"/>
  <c r="R26" i="1" s="1"/>
  <c r="R25" i="1"/>
  <c r="Q25" i="1"/>
  <c r="Q24" i="1"/>
  <c r="R24" i="1" s="1"/>
  <c r="Q23" i="1"/>
  <c r="R23" i="1" s="1"/>
  <c r="Q22" i="1"/>
  <c r="R22" i="1" s="1"/>
  <c r="R21" i="1"/>
  <c r="Q21" i="1"/>
  <c r="Q20" i="1"/>
  <c r="R20" i="1" s="1"/>
  <c r="R19" i="1"/>
  <c r="Q19" i="1"/>
  <c r="Q18" i="1"/>
  <c r="R18" i="1" s="1"/>
  <c r="R17" i="1"/>
  <c r="Q17" i="1"/>
  <c r="R16" i="1"/>
  <c r="Q16" i="1"/>
  <c r="R15" i="1"/>
  <c r="Q15" i="1"/>
  <c r="R14" i="1"/>
  <c r="Q14" i="1"/>
  <c r="R13" i="1"/>
  <c r="Q13" i="1"/>
  <c r="R9" i="1"/>
  <c r="Q9" i="1"/>
  <c r="R8" i="1"/>
  <c r="Q8" i="1"/>
  <c r="R7" i="1"/>
  <c r="Q7" i="1"/>
  <c r="R6" i="1"/>
  <c r="Q6" i="1"/>
  <c r="R5" i="1"/>
  <c r="Q5" i="1"/>
  <c r="Q44" i="1" s="1"/>
  <c r="S37" i="1" l="1"/>
  <c r="S21" i="1"/>
  <c r="S13" i="1"/>
  <c r="S18" i="1"/>
  <c r="S42" i="1"/>
  <c r="S23" i="1"/>
  <c r="S15" i="1"/>
  <c r="S36" i="1"/>
  <c r="S32" i="1"/>
  <c r="S20" i="1"/>
  <c r="S9" i="1"/>
  <c r="S28" i="1"/>
  <c r="S25" i="1"/>
  <c r="S17" i="1"/>
  <c r="S6" i="1"/>
  <c r="S41" i="1"/>
  <c r="S35" i="1"/>
  <c r="S31" i="1"/>
  <c r="S22" i="1"/>
  <c r="S14" i="1"/>
  <c r="S33" i="1"/>
  <c r="S26" i="1"/>
  <c r="S7" i="1"/>
  <c r="S29" i="1"/>
  <c r="S5" i="1"/>
  <c r="S27" i="1"/>
  <c r="S19" i="1"/>
  <c r="S8" i="1"/>
  <c r="S34" i="1"/>
  <c r="S30" i="1"/>
  <c r="S24" i="1"/>
  <c r="S16" i="1"/>
</calcChain>
</file>

<file path=xl/sharedStrings.xml><?xml version="1.0" encoding="utf-8"?>
<sst xmlns="http://schemas.openxmlformats.org/spreadsheetml/2006/main" count="123" uniqueCount="78">
  <si>
    <t>Input from firms</t>
  </si>
  <si>
    <t>Preliminary score</t>
  </si>
  <si>
    <t>Cross-Border Corridor</t>
  </si>
  <si>
    <t>National</t>
  </si>
  <si>
    <t>Question</t>
  </si>
  <si>
    <t>Description</t>
  </si>
  <si>
    <t>ES</t>
  </si>
  <si>
    <t>PT</t>
  </si>
  <si>
    <t>GR</t>
  </si>
  <si>
    <t>TR</t>
  </si>
  <si>
    <t>FI</t>
  </si>
  <si>
    <t>FR</t>
  </si>
  <si>
    <t>NL</t>
  </si>
  <si>
    <t>DE</t>
  </si>
  <si>
    <t>Comment</t>
  </si>
  <si>
    <t>Scoring</t>
  </si>
  <si>
    <t>Max score</t>
  </si>
  <si>
    <t>#</t>
  </si>
  <si>
    <t>Pass/fail</t>
  </si>
  <si>
    <t>Calc score</t>
  </si>
  <si>
    <t>Prel score</t>
  </si>
  <si>
    <t>Reach</t>
  </si>
  <si>
    <t>What stakeholders from what countries will you (be able to) reach for the study.</t>
  </si>
  <si>
    <t>Telecom Operators (mark an x in the covered countries)</t>
  </si>
  <si>
    <t>At least both CBCs (M). National sites 2,5% each, max 10%.</t>
  </si>
  <si>
    <t>5G Industry (indicate how many in total)</t>
  </si>
  <si>
    <t>M, linear scale with from 1 for 0% to 3 for 10%</t>
  </si>
  <si>
    <t>Car Manufacturers (indicate how many in total)</t>
  </si>
  <si>
    <t>Public Authorities (indicate how many for the covered countries)</t>
  </si>
  <si>
    <t>At least 1 for the marked countries (M), linear scale from only 1s for 0% to only 3s for 10%</t>
  </si>
  <si>
    <t>Road Operators/owners of transport infrastructure (indicate how many for the covered countries)</t>
  </si>
  <si>
    <t>Input</t>
  </si>
  <si>
    <t>Collection &amp; processing</t>
  </si>
  <si>
    <t>What data will you (be able to) collect?</t>
  </si>
  <si>
    <t>Amount of completed templates for the CBCs (initial template provided by 5G-MOBIX)</t>
  </si>
  <si>
    <t>M, % of max</t>
  </si>
  <si>
    <t>Amount of completed templates for the National sites (initial template provided by 5G-MOBIX)</t>
  </si>
  <si>
    <t>Amount of interviews/surveys in the CBCs</t>
  </si>
  <si>
    <t>Amount of interviews/surveys in the National sites</t>
  </si>
  <si>
    <t>What information will you (be able to) compose, based on the data from and surveys with the marked countries and stakeholders, and your expertise for the horizons  2021-2023-2025?
(put an X when you can and will)</t>
  </si>
  <si>
    <t>The exact needs of CCAM services at border areas and CCAM use cases detailed requirements (updates compared to 5G-MOBIX data)</t>
  </si>
  <si>
    <t>M</t>
  </si>
  <si>
    <t>Projected private and commercial cross-border traffic. Differentiate between Normal/background 5G traffic and CCAM traffic.</t>
  </si>
  <si>
    <t>(Projected) public investments in (physical &amp; digital) traffic &amp; transport (cross-border) infrastructure</t>
  </si>
  <si>
    <t>Projected CCAM vehicles penetration rate</t>
  </si>
  <si>
    <t>Projected yearly CCAM market share</t>
  </si>
  <si>
    <t>(Projected) automotive investments in CCAM</t>
  </si>
  <si>
    <t>(Projected) private investments in telecom infrastructure (from MNOs, vendors, etc.)</t>
  </si>
  <si>
    <t>Projected telecom services and coverage in cross-border areas</t>
  </si>
  <si>
    <t>Estimated CCAM data traffic of the use cases addressed in 5G-MOBIX based on penetration rates (per use-case)</t>
  </si>
  <si>
    <t>Gap Analysis between projected services &amp; coverage and estimated service needs (background 5G + CCAM)</t>
  </si>
  <si>
    <t>The delta between current investments and necessary investments to deliver full coverage for the CCAM use-cases</t>
  </si>
  <si>
    <t>The generic steps and timelines between decisions for and deployment of 5G</t>
  </si>
  <si>
    <t>S</t>
  </si>
  <si>
    <t>PASSED</t>
  </si>
  <si>
    <t>High-level 5G network planning for deployment scenarios in the selected sites with a visual representation (map and/or infographic), based on the 5G-MOBIX use-cases</t>
  </si>
  <si>
    <t>Networking, Preparation for market and business risks, enablers, market analysis, and competitive intelligence</t>
  </si>
  <si>
    <t>Pricing and deployment models for the CCAM eco-system</t>
  </si>
  <si>
    <t>How many stakeholders from other (EU) countries will you (be able to) involve?</t>
  </si>
  <si>
    <t>Telecom Operators</t>
  </si>
  <si>
    <t>C, % of max</t>
  </si>
  <si>
    <t>5G Industry</t>
  </si>
  <si>
    <t>Car Manufacturers</t>
  </si>
  <si>
    <t>Public Authorities</t>
  </si>
  <si>
    <t>Road Operators/owners of transport infrastructure</t>
  </si>
  <si>
    <t>Report (put an X when you can and will)</t>
  </si>
  <si>
    <t>The report should contain the conclusions of the previous tasks detailed per CBC and TS</t>
  </si>
  <si>
    <t>Price, date, contract</t>
  </si>
  <si>
    <t>What is the total price to deliver the study?</t>
  </si>
  <si>
    <t>In Euro</t>
  </si>
  <si>
    <t>M, max k€200, inverse linear scale between min and 200k</t>
  </si>
  <si>
    <t>Timeline (provide a date)</t>
  </si>
  <si>
    <t>When will you be able to deliver the results</t>
  </si>
  <si>
    <t>M, before August 1, inverse linear scale between earliest and August 1</t>
  </si>
  <si>
    <t>Would you qualify as affiliated entity or linked third party? Mark Y (for yes) or N (for no).</t>
  </si>
  <si>
    <t>EU fraud rules prohibit subcontracting of parties that are either affiliated entities and/or third parties with a legal link to a beneficiary (‘linked third parties’). See RfQ for more information.</t>
  </si>
  <si>
    <t>M, must be a N.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</si>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</sst>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* #,##0.00_-;\-&quot;€&quot;* #,##0.00_-;_-&quot;€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1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Fill="1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9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0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0" fillId="4" borderId="18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17" xfId="1" applyFont="1" applyFill="1" applyBorder="1" applyAlignment="1" applyProtection="1">
      <alignment vertical="center" wrapText="1"/>
      <protection locked="0"/>
    </xf>
    <xf numFmtId="9" fontId="0" fillId="0" borderId="19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NumberFormat="1" applyBorder="1" applyAlignment="1">
      <alignment horizontal="center" vertical="center" wrapText="1"/>
    </xf>
    <xf numFmtId="9" fontId="7" fillId="0" borderId="20" xfId="0" applyNumberFormat="1" applyFont="1" applyBorder="1" applyAlignment="1">
      <alignment vertical="center" wrapText="1"/>
    </xf>
    <xf numFmtId="9" fontId="0" fillId="0" borderId="14" xfId="1" applyFont="1" applyBorder="1" applyAlignment="1">
      <alignment vertical="center" wrapText="1"/>
    </xf>
    <xf numFmtId="0" fontId="0" fillId="5" borderId="15" xfId="0" applyFill="1" applyBorder="1" applyAlignment="1" applyProtection="1">
      <alignment vertical="center" wrapText="1"/>
      <protection locked="0"/>
    </xf>
    <xf numFmtId="0" fontId="5" fillId="0" borderId="22" xfId="0" applyFont="1" applyBorder="1" applyAlignment="1">
      <alignment horizontal="left" vertical="center" wrapText="1"/>
    </xf>
    <xf numFmtId="9" fontId="0" fillId="4" borderId="25" xfId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NumberFormat="1" applyBorder="1" applyAlignment="1">
      <alignment horizontal="center" vertical="center" wrapText="1"/>
    </xf>
    <xf numFmtId="9" fontId="7" fillId="0" borderId="27" xfId="0" applyNumberFormat="1" applyFont="1" applyBorder="1" applyAlignment="1">
      <alignment vertical="center" wrapText="1"/>
    </xf>
    <xf numFmtId="9" fontId="0" fillId="0" borderId="28" xfId="1" applyFont="1" applyBorder="1" applyAlignment="1">
      <alignment vertical="center" wrapText="1"/>
    </xf>
    <xf numFmtId="0" fontId="0" fillId="5" borderId="29" xfId="0" applyFill="1" applyBorder="1" applyAlignment="1" applyProtection="1">
      <alignment vertical="center" wrapText="1"/>
      <protection locked="0"/>
    </xf>
    <xf numFmtId="0" fontId="5" fillId="0" borderId="28" xfId="0" applyFont="1" applyBorder="1" applyAlignment="1">
      <alignment horizontal="left" vertical="center" wrapText="1"/>
    </xf>
    <xf numFmtId="9" fontId="7" fillId="0" borderId="27" xfId="1" applyFont="1" applyBorder="1" applyAlignment="1">
      <alignment vertical="center" wrapText="1"/>
    </xf>
    <xf numFmtId="1" fontId="0" fillId="4" borderId="26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22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25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25" xfId="1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left" vertical="center" wrapText="1"/>
    </xf>
    <xf numFmtId="1" fontId="0" fillId="4" borderId="30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32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33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34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35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34" xfId="1" applyFont="1" applyFill="1" applyBorder="1" applyAlignment="1" applyProtection="1">
      <alignment vertical="center" wrapText="1"/>
      <protection locked="0"/>
    </xf>
    <xf numFmtId="9" fontId="0" fillId="0" borderId="36" xfId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7" xfId="0" applyNumberFormat="1" applyBorder="1" applyAlignment="1">
      <alignment horizontal="center" vertical="center" wrapText="1"/>
    </xf>
    <xf numFmtId="9" fontId="7" fillId="0" borderId="37" xfId="1" applyFont="1" applyBorder="1" applyAlignment="1">
      <alignment vertical="center" wrapText="1"/>
    </xf>
    <xf numFmtId="9" fontId="0" fillId="0" borderId="31" xfId="1" applyFont="1" applyBorder="1" applyAlignment="1">
      <alignment vertical="center" wrapText="1"/>
    </xf>
    <xf numFmtId="0" fontId="0" fillId="5" borderId="32" xfId="0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9" fontId="0" fillId="0" borderId="0" xfId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1" fontId="0" fillId="4" borderId="39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39" xfId="1" applyFont="1" applyFill="1" applyBorder="1" applyAlignment="1" applyProtection="1">
      <alignment horizontal="center" vertical="center" wrapText="1"/>
      <protection locked="0"/>
    </xf>
    <xf numFmtId="9" fontId="0" fillId="0" borderId="0" xfId="1" applyFont="1" applyFill="1" applyBorder="1" applyAlignment="1">
      <alignment vertical="center" wrapText="1"/>
    </xf>
    <xf numFmtId="9" fontId="0" fillId="0" borderId="39" xfId="1" applyFont="1" applyBorder="1" applyAlignment="1">
      <alignment vertical="center" wrapText="1"/>
    </xf>
    <xf numFmtId="9" fontId="0" fillId="0" borderId="17" xfId="1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41" xfId="0" applyFont="1" applyBorder="1" applyAlignment="1">
      <alignment horizontal="left" vertical="center" wrapText="1"/>
    </xf>
    <xf numFmtId="1" fontId="0" fillId="4" borderId="42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42" xfId="1" applyFont="1" applyFill="1" applyBorder="1" applyAlignment="1" applyProtection="1">
      <alignment horizontal="center" vertical="center" wrapText="1"/>
      <protection locked="0"/>
    </xf>
    <xf numFmtId="9" fontId="0" fillId="0" borderId="25" xfId="1" applyNumberFormat="1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9" fontId="0" fillId="0" borderId="42" xfId="1" applyFont="1" applyBorder="1" applyAlignment="1">
      <alignment vertical="center" wrapText="1"/>
    </xf>
    <xf numFmtId="9" fontId="0" fillId="0" borderId="44" xfId="1" applyNumberFormat="1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NumberForma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5" borderId="48" xfId="0" applyFill="1" applyBorder="1" applyAlignment="1" applyProtection="1">
      <alignment vertical="center" wrapText="1"/>
      <protection locked="0"/>
    </xf>
    <xf numFmtId="0" fontId="8" fillId="0" borderId="49" xfId="0" applyFont="1" applyBorder="1" applyAlignment="1">
      <alignment horizontal="left" vertical="center" wrapText="1"/>
    </xf>
    <xf numFmtId="9" fontId="0" fillId="4" borderId="17" xfId="1" applyFont="1" applyFill="1" applyBorder="1" applyAlignment="1" applyProtection="1">
      <alignment horizontal="center" vertical="center" wrapText="1"/>
      <protection locked="0"/>
    </xf>
    <xf numFmtId="9" fontId="0" fillId="0" borderId="17" xfId="1" applyFont="1" applyBorder="1" applyAlignment="1">
      <alignment vertical="center" wrapText="1"/>
    </xf>
    <xf numFmtId="9" fontId="0" fillId="0" borderId="17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left" wrapText="1"/>
    </xf>
    <xf numFmtId="49" fontId="0" fillId="4" borderId="25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25" xfId="1" applyFont="1" applyBorder="1" applyAlignment="1">
      <alignment vertical="center" wrapText="1"/>
    </xf>
    <xf numFmtId="9" fontId="0" fillId="0" borderId="25" xfId="0" applyNumberFormat="1" applyBorder="1" applyAlignment="1">
      <alignment vertical="center" wrapText="1"/>
    </xf>
    <xf numFmtId="9" fontId="4" fillId="0" borderId="0" xfId="1" applyFont="1" applyBorder="1" applyAlignment="1">
      <alignment vertical="center" wrapText="1"/>
    </xf>
    <xf numFmtId="9" fontId="0" fillId="0" borderId="25" xfId="0" applyNumberForma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9" fontId="0" fillId="0" borderId="0" xfId="1" applyFont="1" applyFill="1" applyBorder="1" applyAlignment="1">
      <alignment horizontal="left" vertical="center" wrapText="1"/>
    </xf>
    <xf numFmtId="9" fontId="0" fillId="0" borderId="0" xfId="1" applyFont="1" applyBorder="1" applyAlignment="1">
      <alignment horizontal="center" vertical="center" wrapText="1"/>
    </xf>
    <xf numFmtId="9" fontId="0" fillId="0" borderId="25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9" fontId="7" fillId="0" borderId="27" xfId="1" applyFont="1" applyFill="1" applyBorder="1" applyAlignment="1">
      <alignment vertical="center" wrapText="1"/>
    </xf>
    <xf numFmtId="0" fontId="8" fillId="0" borderId="50" xfId="0" applyFont="1" applyBorder="1" applyAlignment="1">
      <alignment horizontal="left" vertical="center" wrapText="1"/>
    </xf>
    <xf numFmtId="49" fontId="0" fillId="4" borderId="44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44" xfId="1" applyFont="1" applyFill="1" applyBorder="1" applyAlignment="1" applyProtection="1">
      <alignment horizontal="center" vertical="center" wrapText="1"/>
      <protection locked="0"/>
    </xf>
    <xf numFmtId="9" fontId="0" fillId="0" borderId="44" xfId="1" applyFont="1" applyBorder="1" applyAlignment="1">
      <alignment horizontal="left" vertical="center" wrapText="1"/>
    </xf>
    <xf numFmtId="0" fontId="5" fillId="0" borderId="52" xfId="0" applyFont="1" applyBorder="1" applyAlignment="1">
      <alignment vertical="center" wrapText="1"/>
    </xf>
    <xf numFmtId="49" fontId="0" fillId="4" borderId="34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34" xfId="1" applyFont="1" applyFill="1" applyBorder="1" applyAlignment="1" applyProtection="1">
      <alignment horizontal="center" vertical="center" wrapText="1"/>
      <protection locked="0"/>
    </xf>
    <xf numFmtId="9" fontId="4" fillId="0" borderId="0" xfId="1" applyFont="1" applyBorder="1" applyAlignment="1">
      <alignment horizontal="center" vertical="center" wrapText="1"/>
    </xf>
    <xf numFmtId="9" fontId="0" fillId="0" borderId="34" xfId="1" applyFont="1" applyBorder="1" applyAlignment="1">
      <alignment horizontal="left" vertical="center" wrapText="1"/>
    </xf>
    <xf numFmtId="9" fontId="0" fillId="0" borderId="34" xfId="0" applyNumberFormat="1" applyBorder="1" applyAlignment="1">
      <alignment vertical="center" wrapText="1"/>
    </xf>
    <xf numFmtId="9" fontId="0" fillId="0" borderId="31" xfId="1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1" fontId="0" fillId="4" borderId="17" xfId="0" applyNumberFormat="1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9" fontId="0" fillId="0" borderId="39" xfId="0" applyNumberForma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5" borderId="55" xfId="0" applyFill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1" fontId="0" fillId="4" borderId="25" xfId="0" applyNumberFormat="1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left" vertical="center" wrapText="1"/>
    </xf>
    <xf numFmtId="0" fontId="0" fillId="0" borderId="28" xfId="0" applyFill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1" fontId="0" fillId="4" borderId="44" xfId="0" applyNumberFormat="1" applyFill="1" applyBorder="1" applyAlignment="1" applyProtection="1">
      <alignment horizontal="center" vertical="center" wrapText="1"/>
      <protection locked="0"/>
    </xf>
    <xf numFmtId="0" fontId="0" fillId="4" borderId="44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left" vertical="center" wrapText="1"/>
    </xf>
    <xf numFmtId="9" fontId="0" fillId="0" borderId="44" xfId="0" applyNumberFormat="1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1" fontId="0" fillId="4" borderId="34" xfId="0" applyNumberFormat="1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left" vertical="center" wrapText="1"/>
    </xf>
    <xf numFmtId="9" fontId="0" fillId="0" borderId="44" xfId="0" applyNumberForma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NumberForma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49" fontId="0" fillId="4" borderId="11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11" xfId="1" applyFont="1" applyFill="1" applyBorder="1" applyAlignment="1" applyProtection="1">
      <alignment horizontal="center" vertical="center" wrapText="1"/>
      <protection locked="0"/>
    </xf>
    <xf numFmtId="9" fontId="0" fillId="0" borderId="11" xfId="1" applyFont="1" applyBorder="1" applyAlignment="1">
      <alignment horizontal="left" vertical="center" wrapText="1"/>
    </xf>
    <xf numFmtId="9" fontId="0" fillId="0" borderId="11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5" borderId="9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4" fontId="0" fillId="4" borderId="20" xfId="1" applyNumberFormat="1" applyFont="1" applyFill="1" applyBorder="1" applyAlignment="1" applyProtection="1">
      <alignment vertical="center" wrapText="1"/>
      <protection locked="0"/>
    </xf>
    <xf numFmtId="9" fontId="0" fillId="4" borderId="15" xfId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9" fontId="0" fillId="0" borderId="56" xfId="0" applyNumberFormat="1" applyBorder="1" applyAlignment="1">
      <alignment vertical="center" wrapText="1"/>
    </xf>
    <xf numFmtId="44" fontId="7" fillId="0" borderId="20" xfId="0" applyNumberFormat="1" applyFont="1" applyBorder="1" applyAlignment="1">
      <alignment vertical="center" wrapText="1"/>
    </xf>
    <xf numFmtId="44" fontId="0" fillId="0" borderId="14" xfId="0" applyNumberFormat="1" applyBorder="1" applyAlignment="1">
      <alignment vertical="center" wrapText="1"/>
    </xf>
    <xf numFmtId="0" fontId="5" fillId="0" borderId="42" xfId="0" applyFont="1" applyBorder="1" applyAlignment="1">
      <alignment horizontal="left" vertical="center" wrapText="1"/>
    </xf>
    <xf numFmtId="44" fontId="0" fillId="4" borderId="57" xfId="1" applyNumberFormat="1" applyFont="1" applyFill="1" applyBorder="1" applyAlignment="1" applyProtection="1">
      <alignment vertical="center" wrapText="1"/>
      <protection locked="0"/>
    </xf>
    <xf numFmtId="9" fontId="0" fillId="4" borderId="58" xfId="1" applyFont="1" applyFill="1" applyBorder="1" applyAlignment="1" applyProtection="1">
      <alignment vertical="center" wrapText="1"/>
      <protection locked="0"/>
    </xf>
    <xf numFmtId="9" fontId="0" fillId="0" borderId="19" xfId="0" applyNumberForma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7" xfId="0" applyNumberFormat="1" applyBorder="1" applyAlignment="1">
      <alignment horizontal="center" vertical="center" wrapText="1"/>
    </xf>
    <xf numFmtId="44" fontId="7" fillId="0" borderId="57" xfId="0" applyNumberFormat="1" applyFont="1" applyBorder="1" applyAlignment="1">
      <alignment vertical="center" wrapText="1"/>
    </xf>
    <xf numFmtId="44" fontId="0" fillId="0" borderId="60" xfId="0" applyNumberFormat="1" applyBorder="1" applyAlignment="1">
      <alignment vertical="center" wrapText="1"/>
    </xf>
    <xf numFmtId="0" fontId="0" fillId="5" borderId="58" xfId="0" applyFill="1" applyBorder="1" applyAlignment="1" applyProtection="1">
      <alignment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44" fontId="0" fillId="4" borderId="37" xfId="1" applyNumberFormat="1" applyFont="1" applyFill="1" applyBorder="1" applyAlignment="1" applyProtection="1">
      <alignment horizontal="center" vertical="center" wrapText="1"/>
      <protection locked="0"/>
    </xf>
    <xf numFmtId="9" fontId="0" fillId="4" borderId="32" xfId="1" applyFont="1" applyFill="1" applyBorder="1" applyAlignment="1" applyProtection="1">
      <alignment vertical="center" wrapText="1"/>
      <protection locked="0"/>
    </xf>
    <xf numFmtId="9" fontId="0" fillId="0" borderId="61" xfId="0" applyNumberFormat="1" applyBorder="1" applyAlignment="1">
      <alignment vertical="center" wrapText="1"/>
    </xf>
    <xf numFmtId="44" fontId="7" fillId="0" borderId="37" xfId="0" applyNumberFormat="1" applyFont="1" applyBorder="1" applyAlignment="1">
      <alignment vertical="center" wrapText="1"/>
    </xf>
    <xf numFmtId="44" fontId="0" fillId="0" borderId="31" xfId="0" applyNumberFormat="1" applyBorder="1" applyAlignment="1">
      <alignment vertical="center" wrapText="1"/>
    </xf>
    <xf numFmtId="0" fontId="3" fillId="0" borderId="2" xfId="3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2" fillId="0" borderId="1" xfId="2" applyAlignment="1">
      <alignment horizontal="center" vertical="center" wrapText="1"/>
    </xf>
    <xf numFmtId="0" fontId="2" fillId="0" borderId="1" xfId="2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" fontId="0" fillId="4" borderId="23" xfId="1" applyNumberFormat="1" applyFont="1" applyFill="1" applyBorder="1" applyAlignment="1" applyProtection="1">
      <alignment horizontal="center" vertical="center" wrapText="1"/>
      <protection locked="0"/>
    </xf>
    <xf numFmtId="1" fontId="0" fillId="4" borderId="24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Heading 1" xfId="2" builtinId="16"/>
    <cellStyle name="Heading 2" xfId="3" builtinId="17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Normal="100" workbookViewId="0">
      <pane ySplit="4" topLeftCell="A5" activePane="bottomLeft" state="frozen"/>
      <selection pane="bottomLeft" activeCell="G28" sqref="G28"/>
    </sheetView>
  </sheetViews>
  <sheetFormatPr defaultColWidth="8.7109375" defaultRowHeight="15" x14ac:dyDescent="0.25"/>
  <cols>
    <col min="1" max="1" width="7.42578125" style="1" customWidth="1"/>
    <col min="2" max="2" width="49.5703125" style="3" bestFit="1" customWidth="1"/>
    <col min="3" max="3" width="63.7109375" style="3" customWidth="1"/>
    <col min="4" max="12" width="11.85546875" style="4" customWidth="1"/>
    <col min="13" max="13" width="64.140625" style="2" customWidth="1"/>
    <col min="14" max="14" width="21.28515625" style="2" customWidth="1"/>
    <col min="15" max="15" width="8.7109375" style="1"/>
    <col min="16" max="16" width="11.7109375" style="1" customWidth="1"/>
    <col min="17" max="17" width="11.7109375" style="6" customWidth="1"/>
    <col min="18" max="18" width="15.140625" style="1" customWidth="1"/>
    <col min="19" max="19" width="11.7109375" style="1" customWidth="1"/>
    <col min="20" max="20" width="17.85546875" style="1" customWidth="1"/>
    <col min="21" max="16384" width="8.7109375" style="1"/>
  </cols>
  <sheetData>
    <row r="1" spans="1:20" ht="20.25" thickBot="1" x14ac:dyDescent="0.35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P1" s="202" t="s">
        <v>1</v>
      </c>
      <c r="Q1" s="202"/>
      <c r="R1" s="202"/>
      <c r="S1" s="202"/>
      <c r="T1" s="202"/>
    </row>
    <row r="2" spans="1:20" ht="16.5" thickTop="1" thickBot="1" x14ac:dyDescent="0.3">
      <c r="N2" s="5"/>
    </row>
    <row r="3" spans="1:20" ht="15.75" thickBot="1" x14ac:dyDescent="0.3">
      <c r="D3" s="203" t="s">
        <v>2</v>
      </c>
      <c r="E3" s="204"/>
      <c r="F3" s="203" t="s">
        <v>2</v>
      </c>
      <c r="G3" s="205"/>
      <c r="H3" s="7" t="s">
        <v>3</v>
      </c>
      <c r="I3" s="7" t="s">
        <v>3</v>
      </c>
      <c r="J3" s="7" t="s">
        <v>3</v>
      </c>
      <c r="K3" s="7" t="s">
        <v>3</v>
      </c>
      <c r="L3" s="8"/>
    </row>
    <row r="4" spans="1:20" ht="15.75" thickBot="1" x14ac:dyDescent="0.3">
      <c r="B4" s="9" t="s">
        <v>4</v>
      </c>
      <c r="C4" s="10" t="s">
        <v>5</v>
      </c>
      <c r="D4" s="9" t="s">
        <v>6</v>
      </c>
      <c r="E4" s="11" t="s">
        <v>7</v>
      </c>
      <c r="F4" s="9" t="s">
        <v>8</v>
      </c>
      <c r="G4" s="12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4" t="s">
        <v>14</v>
      </c>
      <c r="M4" s="13" t="s">
        <v>15</v>
      </c>
      <c r="N4" s="13" t="s">
        <v>16</v>
      </c>
      <c r="P4" s="15" t="s">
        <v>17</v>
      </c>
      <c r="Q4" s="16" t="s">
        <v>18</v>
      </c>
      <c r="R4" s="17" t="s">
        <v>19</v>
      </c>
      <c r="S4" s="18" t="s">
        <v>20</v>
      </c>
      <c r="T4" s="19" t="s">
        <v>14</v>
      </c>
    </row>
    <row r="5" spans="1:20" ht="15.75" thickBot="1" x14ac:dyDescent="0.3">
      <c r="A5" s="190" t="s">
        <v>21</v>
      </c>
      <c r="B5" s="206" t="s">
        <v>22</v>
      </c>
      <c r="C5" s="20" t="s">
        <v>23</v>
      </c>
      <c r="D5" s="21"/>
      <c r="E5" s="22"/>
      <c r="F5" s="21"/>
      <c r="G5" s="23"/>
      <c r="H5" s="24"/>
      <c r="I5" s="24"/>
      <c r="J5" s="24"/>
      <c r="K5" s="25"/>
      <c r="L5" s="26"/>
      <c r="M5" s="27" t="s">
        <v>24</v>
      </c>
      <c r="N5" s="27">
        <v>0.1</v>
      </c>
      <c r="O5" s="28"/>
      <c r="P5" s="29">
        <v>1</v>
      </c>
      <c r="Q5" s="30" t="str">
        <f>IF(COUNTIF(D5:G5, "X")&gt;=4, "PASSED", "FAILED")</f>
        <v>FAILED</v>
      </c>
      <c r="R5" s="31">
        <f>COUNTIF(H5:K5,"X")*0.025</f>
        <v>0</v>
      </c>
      <c r="S5" s="32">
        <f>IF($Q$44&lt;&gt;"PASSED", 0, R5)</f>
        <v>0</v>
      </c>
      <c r="T5" s="33"/>
    </row>
    <row r="6" spans="1:20" ht="16.5" thickTop="1" thickBot="1" x14ac:dyDescent="0.3">
      <c r="A6" s="190"/>
      <c r="B6" s="207"/>
      <c r="C6" s="34" t="s">
        <v>25</v>
      </c>
      <c r="D6" s="210"/>
      <c r="E6" s="211"/>
      <c r="F6" s="211"/>
      <c r="G6" s="211"/>
      <c r="H6" s="211"/>
      <c r="I6" s="211"/>
      <c r="J6" s="211"/>
      <c r="K6" s="211"/>
      <c r="L6" s="35"/>
      <c r="M6" s="36" t="s">
        <v>26</v>
      </c>
      <c r="N6" s="27">
        <v>0.1</v>
      </c>
      <c r="O6" s="28"/>
      <c r="P6" s="37">
        <v>2</v>
      </c>
      <c r="Q6" s="38" t="str">
        <f>IF(AND(ISNUMBER(D6), D6&gt;=1), "PASSED", "FAILED")</f>
        <v>FAILED</v>
      </c>
      <c r="R6" s="39">
        <f>MIN(10%, MAX(0, (D6-1)*5%))</f>
        <v>0</v>
      </c>
      <c r="S6" s="40">
        <f>IF($Q$44&lt;&gt;"PASSED", 0, R6)</f>
        <v>0</v>
      </c>
      <c r="T6" s="41"/>
    </row>
    <row r="7" spans="1:20" ht="16.5" thickTop="1" thickBot="1" x14ac:dyDescent="0.3">
      <c r="A7" s="190"/>
      <c r="B7" s="208"/>
      <c r="C7" s="42" t="s">
        <v>27</v>
      </c>
      <c r="D7" s="210"/>
      <c r="E7" s="211"/>
      <c r="F7" s="211"/>
      <c r="G7" s="211"/>
      <c r="H7" s="211"/>
      <c r="I7" s="211"/>
      <c r="J7" s="211"/>
      <c r="K7" s="211"/>
      <c r="L7" s="35"/>
      <c r="M7" s="36" t="s">
        <v>26</v>
      </c>
      <c r="N7" s="27">
        <v>0.1</v>
      </c>
      <c r="O7" s="28"/>
      <c r="P7" s="37">
        <v>3</v>
      </c>
      <c r="Q7" s="38" t="str">
        <f>IF(AND(ISNUMBER(D7), D7&gt;=1), "PASSED", "FAILED")</f>
        <v>FAILED</v>
      </c>
      <c r="R7" s="43">
        <f>MIN(10%, MAX(0, (D7-1)*5%))</f>
        <v>0</v>
      </c>
      <c r="S7" s="40">
        <f>IF($Q$44&lt;&gt;"PASSED", 0, R7)</f>
        <v>0</v>
      </c>
      <c r="T7" s="41"/>
    </row>
    <row r="8" spans="1:20" ht="31.5" thickTop="1" thickBot="1" x14ac:dyDescent="0.3">
      <c r="A8" s="190"/>
      <c r="B8" s="208"/>
      <c r="C8" s="42" t="s">
        <v>28</v>
      </c>
      <c r="D8" s="44"/>
      <c r="E8" s="45"/>
      <c r="F8" s="44"/>
      <c r="G8" s="46"/>
      <c r="H8" s="47"/>
      <c r="I8" s="47"/>
      <c r="J8" s="47"/>
      <c r="K8" s="48"/>
      <c r="L8" s="49"/>
      <c r="M8" s="27" t="s">
        <v>29</v>
      </c>
      <c r="N8" s="27">
        <v>0.1</v>
      </c>
      <c r="O8" s="28"/>
      <c r="P8" s="37">
        <v>4</v>
      </c>
      <c r="Q8" s="38" t="str">
        <f>IF(AND(COUNT(D8:G8)=4,OR(ISBLANK(H$5), H8&gt;=1),OR(ISBLANK(I$5), I8&gt;=1),OR(ISBLANK(J$5), J8&gt;=1),OR(ISBLANK(K$5), K8&gt;=1)), "PASSED", "FAILED")</f>
        <v>FAILED</v>
      </c>
      <c r="R8" s="43">
        <f>AVERAGE(MIN(10%, MAX(0, (D8-1)*5%)),MIN(10%, MAX(0, (E8-1)*5%)),MIN(10%, MAX(0, (F8-1)*5%)),MIN(10%, MAX(0, (G8-1)*5%)),MIN(10%, MAX(0, (H8-1)*5%)),MIN(10%, MAX(0, (I8-1)*5%)),MIN(10%, MAX(0, (J8-1)*5%)),MIN(10%, MAX(0, (K8-1)*5%)))</f>
        <v>0</v>
      </c>
      <c r="S8" s="40">
        <f>IF($Q$44&lt;&gt;"PASSED", 0, R8)</f>
        <v>0</v>
      </c>
      <c r="T8" s="41"/>
    </row>
    <row r="9" spans="1:20" ht="31.5" thickTop="1" thickBot="1" x14ac:dyDescent="0.3">
      <c r="A9" s="190"/>
      <c r="B9" s="209"/>
      <c r="C9" s="50" t="s">
        <v>30</v>
      </c>
      <c r="D9" s="51"/>
      <c r="E9" s="52"/>
      <c r="F9" s="51"/>
      <c r="G9" s="53"/>
      <c r="H9" s="54"/>
      <c r="I9" s="54"/>
      <c r="J9" s="54"/>
      <c r="K9" s="55"/>
      <c r="L9" s="56"/>
      <c r="M9" s="57" t="s">
        <v>29</v>
      </c>
      <c r="N9" s="57">
        <v>0.1</v>
      </c>
      <c r="O9" s="28"/>
      <c r="P9" s="58">
        <v>5</v>
      </c>
      <c r="Q9" s="59" t="str">
        <f>IF(AND(COUNT(D9:G9)=4,OR(ISBLANK(H$5), H9&gt;=1),OR(ISBLANK(I$5), I9&gt;=1),OR(ISBLANK(J$5), J9&gt;=1),OR(ISBLANK(K$5), K9&gt;=1)), "PASSED", "FAILED")</f>
        <v>FAILED</v>
      </c>
      <c r="R9" s="60">
        <f>AVERAGE(MIN(10%, MAX(0, (D9-1)*5%)),MIN(10%, MAX(0, (E9-1)*5%)),MIN(10%, MAX(0, (F9-1)*5%)),MIN(10%, MAX(0, (G9-1)*5%)),MIN(10%, MAX(0, (H9-1)*5%)),MIN(10%, MAX(0, (I9-1)*5%)),MIN(10%, MAX(0, (J9-1)*5%)),MIN(10%, MAX(0, (K9-1)*5%)))</f>
        <v>0</v>
      </c>
      <c r="S9" s="61">
        <f>IF($Q$44&lt;&gt;"PASSED", 0, R9)</f>
        <v>0</v>
      </c>
      <c r="T9" s="62"/>
    </row>
    <row r="10" spans="1:20" s="63" customFormat="1" ht="15.75" thickTop="1" x14ac:dyDescent="0.25">
      <c r="B10" s="64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7"/>
      <c r="P10" s="67"/>
      <c r="Q10" s="68"/>
      <c r="R10" s="67"/>
      <c r="S10" s="67"/>
      <c r="T10" s="67"/>
    </row>
    <row r="11" spans="1:20" s="63" customFormat="1" ht="15.75" thickBot="1" x14ac:dyDescent="0.3">
      <c r="B11" s="64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6"/>
      <c r="O11" s="67"/>
      <c r="P11" s="67"/>
      <c r="Q11" s="68"/>
      <c r="R11" s="67"/>
      <c r="S11" s="67"/>
      <c r="T11" s="67"/>
    </row>
    <row r="12" spans="1:20" s="63" customFormat="1" ht="15.75" thickBot="1" x14ac:dyDescent="0.3">
      <c r="B12" s="69" t="s">
        <v>4</v>
      </c>
      <c r="C12" s="69" t="s">
        <v>5</v>
      </c>
      <c r="D12" s="13" t="s">
        <v>31</v>
      </c>
      <c r="E12" s="13" t="s">
        <v>14</v>
      </c>
      <c r="F12" s="70"/>
      <c r="G12" s="65"/>
      <c r="H12" s="65"/>
      <c r="I12" s="65"/>
      <c r="J12" s="65"/>
      <c r="K12" s="65"/>
      <c r="L12" s="65"/>
      <c r="M12" s="13" t="s">
        <v>15</v>
      </c>
      <c r="N12" s="13" t="s">
        <v>16</v>
      </c>
      <c r="O12" s="67"/>
      <c r="P12" s="67"/>
      <c r="Q12" s="68"/>
      <c r="R12" s="67"/>
      <c r="S12" s="67"/>
      <c r="T12" s="67"/>
    </row>
    <row r="13" spans="1:20" ht="30.75" thickBot="1" x14ac:dyDescent="0.3">
      <c r="A13" s="190" t="s">
        <v>32</v>
      </c>
      <c r="B13" s="191" t="s">
        <v>33</v>
      </c>
      <c r="C13" s="71" t="s">
        <v>34</v>
      </c>
      <c r="D13" s="72"/>
      <c r="E13" s="73"/>
      <c r="F13" s="74"/>
      <c r="G13" s="65"/>
      <c r="H13" s="65"/>
      <c r="I13" s="65"/>
      <c r="J13" s="65"/>
      <c r="K13" s="65"/>
      <c r="L13" s="65"/>
      <c r="M13" s="75" t="s">
        <v>35</v>
      </c>
      <c r="N13" s="76">
        <v>0.03</v>
      </c>
      <c r="O13" s="67"/>
      <c r="P13" s="29">
        <v>6</v>
      </c>
      <c r="Q13" s="30" t="str">
        <f>IF(AND(ISNUMBER(D13), D13&gt;=1), "PASSED", "FAILED")</f>
        <v>FAILED</v>
      </c>
      <c r="R13" s="77">
        <f>D13</f>
        <v>0</v>
      </c>
      <c r="S13" s="78">
        <f t="shared" ref="S13:S37" si="0">IF($Q$44&lt;&gt;"PASSED", 0, R13)</f>
        <v>0</v>
      </c>
      <c r="T13" s="33"/>
    </row>
    <row r="14" spans="1:20" ht="31.5" thickTop="1" thickBot="1" x14ac:dyDescent="0.3">
      <c r="A14" s="190"/>
      <c r="B14" s="192"/>
      <c r="C14" s="79" t="s">
        <v>36</v>
      </c>
      <c r="D14" s="80"/>
      <c r="E14" s="81"/>
      <c r="F14" s="74"/>
      <c r="G14" s="65"/>
      <c r="H14" s="65"/>
      <c r="I14" s="65"/>
      <c r="J14" s="65"/>
      <c r="K14" s="65"/>
      <c r="L14" s="65"/>
      <c r="M14" s="75" t="s">
        <v>35</v>
      </c>
      <c r="N14" s="82">
        <v>0.03</v>
      </c>
      <c r="O14" s="67"/>
      <c r="P14" s="37">
        <v>7</v>
      </c>
      <c r="Q14" s="38" t="str">
        <f>IF(AND(ISNUMBER(D14), D14&gt;=1), "PASSED", "FAILED")</f>
        <v>FAILED</v>
      </c>
      <c r="R14" s="83">
        <f t="shared" ref="R14:R16" si="1">D14</f>
        <v>0</v>
      </c>
      <c r="S14" s="84">
        <f t="shared" si="0"/>
        <v>0</v>
      </c>
      <c r="T14" s="41"/>
    </row>
    <row r="15" spans="1:20" ht="16.5" thickTop="1" thickBot="1" x14ac:dyDescent="0.3">
      <c r="A15" s="190"/>
      <c r="B15" s="192"/>
      <c r="C15" s="85" t="s">
        <v>37</v>
      </c>
      <c r="D15" s="47"/>
      <c r="E15" s="35"/>
      <c r="F15" s="74"/>
      <c r="G15" s="65"/>
      <c r="H15" s="65"/>
      <c r="I15" s="65"/>
      <c r="J15" s="65"/>
      <c r="K15" s="65"/>
      <c r="L15" s="65"/>
      <c r="M15" s="75" t="s">
        <v>35</v>
      </c>
      <c r="N15" s="82">
        <v>0.03</v>
      </c>
      <c r="O15" s="67"/>
      <c r="P15" s="37">
        <v>8</v>
      </c>
      <c r="Q15" s="38" t="str">
        <f>IF(AND(ISNUMBER(D15), D15&gt;=1), "PASSED", "FAILED")</f>
        <v>FAILED</v>
      </c>
      <c r="R15" s="83">
        <f t="shared" si="1"/>
        <v>0</v>
      </c>
      <c r="S15" s="84">
        <f t="shared" si="0"/>
        <v>0</v>
      </c>
      <c r="T15" s="41"/>
    </row>
    <row r="16" spans="1:20" ht="16.5" thickTop="1" thickBot="1" x14ac:dyDescent="0.3">
      <c r="A16" s="190"/>
      <c r="B16" s="193"/>
      <c r="C16" s="86" t="s">
        <v>38</v>
      </c>
      <c r="D16" s="80"/>
      <c r="E16" s="81"/>
      <c r="F16" s="74"/>
      <c r="G16" s="65"/>
      <c r="H16" s="65"/>
      <c r="I16" s="65"/>
      <c r="J16" s="65"/>
      <c r="K16" s="65"/>
      <c r="L16" s="65"/>
      <c r="M16" s="87" t="s">
        <v>35</v>
      </c>
      <c r="N16" s="88">
        <v>0.03</v>
      </c>
      <c r="O16" s="67"/>
      <c r="P16" s="89">
        <v>9</v>
      </c>
      <c r="Q16" s="90" t="str">
        <f>IF(AND(ISNUMBER(D16), D16&gt;=1), "PASSED", "FAILED")</f>
        <v>FAILED</v>
      </c>
      <c r="R16" s="91">
        <f t="shared" si="1"/>
        <v>0</v>
      </c>
      <c r="S16" s="92">
        <f t="shared" si="0"/>
        <v>0</v>
      </c>
      <c r="T16" s="93"/>
    </row>
    <row r="17" spans="1:20" ht="31.5" thickTop="1" thickBot="1" x14ac:dyDescent="0.3">
      <c r="A17" s="190"/>
      <c r="B17" s="194" t="s">
        <v>39</v>
      </c>
      <c r="C17" s="94" t="s">
        <v>40</v>
      </c>
      <c r="D17" s="24"/>
      <c r="E17" s="95"/>
      <c r="F17" s="74"/>
      <c r="G17" s="65"/>
      <c r="H17" s="65"/>
      <c r="I17" s="65"/>
      <c r="J17" s="65"/>
      <c r="K17" s="65"/>
      <c r="L17" s="65"/>
      <c r="M17" s="96" t="s">
        <v>41</v>
      </c>
      <c r="N17" s="97"/>
      <c r="O17" s="67"/>
      <c r="P17" s="98">
        <v>10</v>
      </c>
      <c r="Q17" s="99" t="str">
        <f>IF(LOWER(D17)="x", "PASSED", "FAILED")</f>
        <v>FAILED</v>
      </c>
      <c r="R17" s="100" t="str">
        <f>Q17</f>
        <v>FAILED</v>
      </c>
      <c r="S17" s="78">
        <f t="shared" si="0"/>
        <v>0</v>
      </c>
      <c r="T17" s="33"/>
    </row>
    <row r="18" spans="1:20" ht="31.5" thickTop="1" thickBot="1" x14ac:dyDescent="0.3">
      <c r="A18" s="190"/>
      <c r="B18" s="195"/>
      <c r="C18" s="101" t="s">
        <v>42</v>
      </c>
      <c r="D18" s="102"/>
      <c r="E18" s="35"/>
      <c r="F18" s="74"/>
      <c r="G18" s="65"/>
      <c r="H18" s="65"/>
      <c r="I18" s="65"/>
      <c r="J18" s="65"/>
      <c r="K18" s="65"/>
      <c r="L18" s="65"/>
      <c r="M18" s="103" t="s">
        <v>41</v>
      </c>
      <c r="N18" s="104"/>
      <c r="O18" s="67"/>
      <c r="P18" s="37">
        <v>11</v>
      </c>
      <c r="Q18" s="38" t="str">
        <f t="shared" ref="Q18:Q29" si="2">IF(LOWER(D18)="x", "PASSED", "FAILED")</f>
        <v>FAILED</v>
      </c>
      <c r="R18" s="83" t="str">
        <f t="shared" ref="R18:R27" si="3">Q18</f>
        <v>FAILED</v>
      </c>
      <c r="S18" s="84">
        <f t="shared" si="0"/>
        <v>0</v>
      </c>
      <c r="T18" s="41"/>
    </row>
    <row r="19" spans="1:20" ht="31.5" thickTop="1" thickBot="1" x14ac:dyDescent="0.3">
      <c r="A19" s="190"/>
      <c r="B19" s="195"/>
      <c r="C19" s="101" t="s">
        <v>43</v>
      </c>
      <c r="D19" s="102"/>
      <c r="E19" s="35"/>
      <c r="F19" s="74"/>
      <c r="G19" s="65"/>
      <c r="H19" s="65"/>
      <c r="I19" s="65"/>
      <c r="J19" s="65"/>
      <c r="K19" s="65"/>
      <c r="L19" s="65"/>
      <c r="M19" s="103" t="s">
        <v>41</v>
      </c>
      <c r="N19" s="104"/>
      <c r="O19" s="67"/>
      <c r="P19" s="37">
        <v>12</v>
      </c>
      <c r="Q19" s="38" t="str">
        <f t="shared" si="2"/>
        <v>FAILED</v>
      </c>
      <c r="R19" s="83" t="str">
        <f t="shared" si="3"/>
        <v>FAILED</v>
      </c>
      <c r="S19" s="84">
        <f t="shared" si="0"/>
        <v>0</v>
      </c>
      <c r="T19" s="41"/>
    </row>
    <row r="20" spans="1:20" ht="16.5" thickTop="1" thickBot="1" x14ac:dyDescent="0.3">
      <c r="A20" s="190"/>
      <c r="B20" s="195"/>
      <c r="C20" s="101" t="s">
        <v>44</v>
      </c>
      <c r="D20" s="102"/>
      <c r="E20" s="35"/>
      <c r="F20" s="74"/>
      <c r="G20" s="105"/>
      <c r="H20" s="65"/>
      <c r="I20" s="65"/>
      <c r="J20" s="65"/>
      <c r="K20" s="65"/>
      <c r="L20" s="65"/>
      <c r="M20" s="103" t="s">
        <v>41</v>
      </c>
      <c r="N20" s="104"/>
      <c r="O20" s="67"/>
      <c r="P20" s="37">
        <v>13</v>
      </c>
      <c r="Q20" s="38" t="str">
        <f t="shared" si="2"/>
        <v>FAILED</v>
      </c>
      <c r="R20" s="83" t="str">
        <f t="shared" si="3"/>
        <v>FAILED</v>
      </c>
      <c r="S20" s="84">
        <f t="shared" si="0"/>
        <v>0</v>
      </c>
      <c r="T20" s="41"/>
    </row>
    <row r="21" spans="1:20" ht="16.5" thickTop="1" thickBot="1" x14ac:dyDescent="0.3">
      <c r="A21" s="190"/>
      <c r="B21" s="195"/>
      <c r="C21" s="101" t="s">
        <v>45</v>
      </c>
      <c r="D21" s="102"/>
      <c r="E21" s="35"/>
      <c r="F21" s="74"/>
      <c r="G21" s="105"/>
      <c r="H21" s="65"/>
      <c r="I21" s="65"/>
      <c r="J21" s="65"/>
      <c r="K21" s="65"/>
      <c r="L21" s="65"/>
      <c r="M21" s="103"/>
      <c r="N21" s="104"/>
      <c r="O21" s="67"/>
      <c r="P21" s="37"/>
      <c r="Q21" s="38" t="str">
        <f t="shared" si="2"/>
        <v>FAILED</v>
      </c>
      <c r="R21" s="83" t="str">
        <f t="shared" si="3"/>
        <v>FAILED</v>
      </c>
      <c r="S21" s="84">
        <f t="shared" si="0"/>
        <v>0</v>
      </c>
      <c r="T21" s="41"/>
    </row>
    <row r="22" spans="1:20" ht="16.5" thickTop="1" thickBot="1" x14ac:dyDescent="0.3">
      <c r="A22" s="190"/>
      <c r="B22" s="195"/>
      <c r="C22" s="101" t="s">
        <v>46</v>
      </c>
      <c r="D22" s="102"/>
      <c r="E22" s="35"/>
      <c r="F22" s="74"/>
      <c r="G22" s="65"/>
      <c r="H22" s="65"/>
      <c r="I22" s="65"/>
      <c r="J22" s="65"/>
      <c r="K22" s="65"/>
      <c r="L22" s="65"/>
      <c r="M22" s="103" t="s">
        <v>41</v>
      </c>
      <c r="N22" s="106"/>
      <c r="O22" s="67"/>
      <c r="P22" s="107">
        <v>14</v>
      </c>
      <c r="Q22" s="108" t="str">
        <f t="shared" si="2"/>
        <v>FAILED</v>
      </c>
      <c r="R22" s="109" t="str">
        <f t="shared" si="3"/>
        <v>FAILED</v>
      </c>
      <c r="S22" s="84">
        <f t="shared" si="0"/>
        <v>0</v>
      </c>
      <c r="T22" s="41"/>
    </row>
    <row r="23" spans="1:20" ht="31.5" thickTop="1" thickBot="1" x14ac:dyDescent="0.3">
      <c r="A23" s="190"/>
      <c r="B23" s="195"/>
      <c r="C23" s="101" t="s">
        <v>47</v>
      </c>
      <c r="D23" s="102"/>
      <c r="E23" s="35"/>
      <c r="F23" s="74"/>
      <c r="G23" s="65"/>
      <c r="H23" s="65"/>
      <c r="I23" s="65"/>
      <c r="J23" s="65"/>
      <c r="K23" s="65"/>
      <c r="L23" s="65"/>
      <c r="M23" s="103" t="s">
        <v>41</v>
      </c>
      <c r="N23" s="106"/>
      <c r="O23" s="67"/>
      <c r="P23" s="107">
        <v>15</v>
      </c>
      <c r="Q23" s="108" t="str">
        <f t="shared" si="2"/>
        <v>FAILED</v>
      </c>
      <c r="R23" s="109" t="str">
        <f t="shared" si="3"/>
        <v>FAILED</v>
      </c>
      <c r="S23" s="84">
        <f t="shared" si="0"/>
        <v>0</v>
      </c>
      <c r="T23" s="41"/>
    </row>
    <row r="24" spans="1:20" ht="16.5" thickTop="1" thickBot="1" x14ac:dyDescent="0.3">
      <c r="A24" s="190"/>
      <c r="B24" s="195"/>
      <c r="C24" s="101" t="s">
        <v>48</v>
      </c>
      <c r="D24" s="102"/>
      <c r="E24" s="35"/>
      <c r="F24" s="74"/>
      <c r="G24" s="105"/>
      <c r="H24" s="65"/>
      <c r="I24" s="65"/>
      <c r="J24" s="65"/>
      <c r="K24" s="65"/>
      <c r="L24" s="65"/>
      <c r="M24" s="103" t="s">
        <v>41</v>
      </c>
      <c r="N24" s="104"/>
      <c r="O24" s="67"/>
      <c r="P24" s="37">
        <v>16</v>
      </c>
      <c r="Q24" s="38" t="str">
        <f t="shared" si="2"/>
        <v>FAILED</v>
      </c>
      <c r="R24" s="83" t="str">
        <f t="shared" si="3"/>
        <v>FAILED</v>
      </c>
      <c r="S24" s="84">
        <f t="shared" si="0"/>
        <v>0</v>
      </c>
      <c r="T24" s="41"/>
    </row>
    <row r="25" spans="1:20" ht="31.5" thickTop="1" thickBot="1" x14ac:dyDescent="0.3">
      <c r="A25" s="190"/>
      <c r="B25" s="195"/>
      <c r="C25" s="101" t="s">
        <v>49</v>
      </c>
      <c r="D25" s="102"/>
      <c r="E25" s="35"/>
      <c r="F25" s="74"/>
      <c r="G25" s="65"/>
      <c r="H25" s="65"/>
      <c r="I25" s="65"/>
      <c r="J25" s="65"/>
      <c r="K25" s="65"/>
      <c r="L25" s="65"/>
      <c r="M25" s="103" t="s">
        <v>41</v>
      </c>
      <c r="N25" s="104"/>
      <c r="O25" s="67"/>
      <c r="P25" s="37">
        <v>17</v>
      </c>
      <c r="Q25" s="38" t="str">
        <f t="shared" si="2"/>
        <v>FAILED</v>
      </c>
      <c r="R25" s="83" t="str">
        <f t="shared" si="3"/>
        <v>FAILED</v>
      </c>
      <c r="S25" s="84">
        <f t="shared" si="0"/>
        <v>0</v>
      </c>
      <c r="T25" s="41"/>
    </row>
    <row r="26" spans="1:20" ht="31.5" thickTop="1" thickBot="1" x14ac:dyDescent="0.3">
      <c r="A26" s="190"/>
      <c r="B26" s="195"/>
      <c r="C26" s="110" t="s">
        <v>50</v>
      </c>
      <c r="D26" s="102"/>
      <c r="E26" s="35"/>
      <c r="F26" s="74"/>
      <c r="G26" s="65"/>
      <c r="H26" s="65"/>
      <c r="I26" s="65"/>
      <c r="J26" s="65"/>
      <c r="K26" s="65"/>
      <c r="L26" s="65"/>
      <c r="M26" s="103" t="s">
        <v>41</v>
      </c>
      <c r="N26" s="104"/>
      <c r="O26" s="67"/>
      <c r="P26" s="37">
        <v>18</v>
      </c>
      <c r="Q26" s="38" t="str">
        <f t="shared" si="2"/>
        <v>FAILED</v>
      </c>
      <c r="R26" s="83" t="str">
        <f t="shared" si="3"/>
        <v>FAILED</v>
      </c>
      <c r="S26" s="84">
        <f t="shared" si="0"/>
        <v>0</v>
      </c>
      <c r="T26" s="41"/>
    </row>
    <row r="27" spans="1:20" ht="31.5" thickTop="1" thickBot="1" x14ac:dyDescent="0.3">
      <c r="A27" s="190"/>
      <c r="B27" s="195"/>
      <c r="C27" s="101" t="s">
        <v>51</v>
      </c>
      <c r="D27" s="102"/>
      <c r="E27" s="35"/>
      <c r="F27" s="111"/>
      <c r="G27" s="112"/>
      <c r="H27" s="112"/>
      <c r="I27" s="112"/>
      <c r="J27" s="112"/>
      <c r="K27" s="112"/>
      <c r="L27" s="112"/>
      <c r="M27" s="113" t="s">
        <v>41</v>
      </c>
      <c r="N27" s="106"/>
      <c r="O27" s="67"/>
      <c r="P27" s="107">
        <v>19</v>
      </c>
      <c r="Q27" s="108" t="str">
        <f t="shared" si="2"/>
        <v>FAILED</v>
      </c>
      <c r="R27" s="109" t="str">
        <f t="shared" si="3"/>
        <v>FAILED</v>
      </c>
      <c r="S27" s="84">
        <f t="shared" si="0"/>
        <v>0</v>
      </c>
      <c r="T27" s="41"/>
    </row>
    <row r="28" spans="1:20" ht="31.5" thickTop="1" thickBot="1" x14ac:dyDescent="0.3">
      <c r="A28" s="190"/>
      <c r="B28" s="195"/>
      <c r="C28" s="114" t="s">
        <v>52</v>
      </c>
      <c r="D28" s="102"/>
      <c r="E28" s="35"/>
      <c r="F28" s="111"/>
      <c r="G28" s="112"/>
      <c r="H28" s="112"/>
      <c r="I28" s="112"/>
      <c r="J28" s="112"/>
      <c r="K28" s="112"/>
      <c r="L28" s="112"/>
      <c r="M28" s="113" t="s">
        <v>53</v>
      </c>
      <c r="N28" s="106">
        <v>0.04</v>
      </c>
      <c r="O28" s="67"/>
      <c r="P28" s="107">
        <v>20</v>
      </c>
      <c r="Q28" s="108" t="s">
        <v>54</v>
      </c>
      <c r="R28" s="115">
        <f>IF(LOWER(D28)="x",N28,0)</f>
        <v>0</v>
      </c>
      <c r="S28" s="40">
        <f t="shared" si="0"/>
        <v>0</v>
      </c>
      <c r="T28" s="41"/>
    </row>
    <row r="29" spans="1:20" ht="46.5" thickTop="1" thickBot="1" x14ac:dyDescent="0.3">
      <c r="A29" s="190"/>
      <c r="B29" s="195"/>
      <c r="C29" s="116" t="s">
        <v>55</v>
      </c>
      <c r="D29" s="117"/>
      <c r="E29" s="118"/>
      <c r="F29" s="111"/>
      <c r="G29" s="112"/>
      <c r="H29" s="112"/>
      <c r="I29" s="112"/>
      <c r="J29" s="112"/>
      <c r="K29" s="112"/>
      <c r="L29" s="112"/>
      <c r="M29" s="119" t="s">
        <v>41</v>
      </c>
      <c r="N29" s="104"/>
      <c r="O29" s="67"/>
      <c r="P29" s="37">
        <v>21</v>
      </c>
      <c r="Q29" s="38" t="str">
        <f t="shared" si="2"/>
        <v>FAILED</v>
      </c>
      <c r="R29" s="83" t="str">
        <f>Q29</f>
        <v>FAILED</v>
      </c>
      <c r="S29" s="84">
        <f t="shared" si="0"/>
        <v>0</v>
      </c>
      <c r="T29" s="41"/>
    </row>
    <row r="30" spans="1:20" ht="31.5" thickTop="1" thickBot="1" x14ac:dyDescent="0.3">
      <c r="A30" s="190"/>
      <c r="B30" s="195"/>
      <c r="C30" s="116" t="s">
        <v>56</v>
      </c>
      <c r="D30" s="117"/>
      <c r="E30" s="118"/>
      <c r="F30" s="111"/>
      <c r="G30" s="112"/>
      <c r="H30" s="112"/>
      <c r="I30" s="112"/>
      <c r="J30" s="112"/>
      <c r="K30" s="112"/>
      <c r="L30" s="112"/>
      <c r="M30" s="119" t="s">
        <v>53</v>
      </c>
      <c r="N30" s="104">
        <v>0.02</v>
      </c>
      <c r="O30" s="67"/>
      <c r="P30" s="37">
        <v>22</v>
      </c>
      <c r="Q30" s="38" t="s">
        <v>54</v>
      </c>
      <c r="R30" s="43">
        <f t="shared" ref="R30:R31" si="4">IF(LOWER(D30)="x",N30,0)</f>
        <v>0</v>
      </c>
      <c r="S30" s="40">
        <f t="shared" si="0"/>
        <v>0</v>
      </c>
      <c r="T30" s="41"/>
    </row>
    <row r="31" spans="1:20" s="2" customFormat="1" ht="16.5" thickTop="1" thickBot="1" x14ac:dyDescent="0.3">
      <c r="A31" s="190"/>
      <c r="B31" s="196"/>
      <c r="C31" s="120" t="s">
        <v>57</v>
      </c>
      <c r="D31" s="121"/>
      <c r="E31" s="122"/>
      <c r="F31" s="111"/>
      <c r="G31" s="123"/>
      <c r="H31" s="112"/>
      <c r="I31" s="112"/>
      <c r="J31" s="112"/>
      <c r="K31" s="112"/>
      <c r="L31" s="112"/>
      <c r="M31" s="124" t="s">
        <v>53</v>
      </c>
      <c r="N31" s="125">
        <v>0.02</v>
      </c>
      <c r="O31" s="67"/>
      <c r="P31" s="58">
        <v>23</v>
      </c>
      <c r="Q31" s="59" t="s">
        <v>54</v>
      </c>
      <c r="R31" s="60">
        <f t="shared" si="4"/>
        <v>0</v>
      </c>
      <c r="S31" s="126">
        <f t="shared" si="0"/>
        <v>0</v>
      </c>
      <c r="T31" s="62"/>
    </row>
    <row r="32" spans="1:20" s="2" customFormat="1" ht="16.5" thickTop="1" thickBot="1" x14ac:dyDescent="0.3">
      <c r="A32" s="190"/>
      <c r="B32" s="197" t="s">
        <v>58</v>
      </c>
      <c r="C32" s="127" t="s">
        <v>59</v>
      </c>
      <c r="D32" s="128"/>
      <c r="E32" s="129"/>
      <c r="F32" s="130"/>
      <c r="G32" s="131"/>
      <c r="H32" s="8"/>
      <c r="I32" s="8"/>
      <c r="J32" s="8"/>
      <c r="K32" s="8"/>
      <c r="L32" s="8"/>
      <c r="M32" s="132" t="s">
        <v>60</v>
      </c>
      <c r="N32" s="133">
        <v>0.02</v>
      </c>
      <c r="O32" s="67"/>
      <c r="P32" s="134">
        <v>24</v>
      </c>
      <c r="Q32" s="135" t="s">
        <v>54</v>
      </c>
      <c r="R32" s="136">
        <f>D32</f>
        <v>0</v>
      </c>
      <c r="S32" s="137">
        <f t="shared" si="0"/>
        <v>0</v>
      </c>
      <c r="T32" s="138"/>
    </row>
    <row r="33" spans="1:20" s="2" customFormat="1" ht="16.5" thickTop="1" thickBot="1" x14ac:dyDescent="0.3">
      <c r="A33" s="190"/>
      <c r="B33" s="198"/>
      <c r="C33" s="139" t="s">
        <v>61</v>
      </c>
      <c r="D33" s="140"/>
      <c r="E33" s="141"/>
      <c r="F33" s="130"/>
      <c r="G33" s="131"/>
      <c r="H33" s="8"/>
      <c r="I33" s="8"/>
      <c r="J33" s="8"/>
      <c r="K33" s="8"/>
      <c r="L33" s="8"/>
      <c r="M33" s="142" t="s">
        <v>60</v>
      </c>
      <c r="N33" s="106">
        <v>0.02</v>
      </c>
      <c r="O33" s="67"/>
      <c r="P33" s="107">
        <v>25</v>
      </c>
      <c r="Q33" s="108" t="s">
        <v>54</v>
      </c>
      <c r="R33" s="109">
        <f t="shared" ref="R33:R36" si="5">D33</f>
        <v>0</v>
      </c>
      <c r="S33" s="143">
        <f t="shared" si="0"/>
        <v>0</v>
      </c>
      <c r="T33" s="41"/>
    </row>
    <row r="34" spans="1:20" s="2" customFormat="1" ht="16.5" thickTop="1" thickBot="1" x14ac:dyDescent="0.3">
      <c r="A34" s="190"/>
      <c r="B34" s="199"/>
      <c r="C34" s="144" t="s">
        <v>62</v>
      </c>
      <c r="D34" s="145"/>
      <c r="E34" s="146"/>
      <c r="F34" s="130"/>
      <c r="G34" s="131"/>
      <c r="H34" s="8"/>
      <c r="I34" s="8"/>
      <c r="J34" s="8"/>
      <c r="K34" s="8"/>
      <c r="L34" s="8"/>
      <c r="M34" s="147" t="s">
        <v>60</v>
      </c>
      <c r="N34" s="148">
        <v>0.02</v>
      </c>
      <c r="O34" s="67"/>
      <c r="P34" s="89">
        <v>26</v>
      </c>
      <c r="Q34" s="90" t="s">
        <v>54</v>
      </c>
      <c r="R34" s="91">
        <f t="shared" si="5"/>
        <v>0</v>
      </c>
      <c r="S34" s="149">
        <f t="shared" si="0"/>
        <v>0</v>
      </c>
      <c r="T34" s="93"/>
    </row>
    <row r="35" spans="1:20" s="2" customFormat="1" ht="16.5" thickTop="1" thickBot="1" x14ac:dyDescent="0.3">
      <c r="A35" s="190"/>
      <c r="B35" s="199"/>
      <c r="C35" s="144" t="s">
        <v>63</v>
      </c>
      <c r="D35" s="145"/>
      <c r="E35" s="146"/>
      <c r="F35" s="130"/>
      <c r="G35" s="131"/>
      <c r="H35" s="8"/>
      <c r="I35" s="8"/>
      <c r="J35" s="8"/>
      <c r="K35" s="8"/>
      <c r="L35" s="8"/>
      <c r="M35" s="147" t="s">
        <v>60</v>
      </c>
      <c r="N35" s="148">
        <v>0.02</v>
      </c>
      <c r="O35" s="67"/>
      <c r="P35" s="89">
        <v>27</v>
      </c>
      <c r="Q35" s="90" t="s">
        <v>54</v>
      </c>
      <c r="R35" s="91">
        <f t="shared" si="5"/>
        <v>0</v>
      </c>
      <c r="S35" s="149">
        <f t="shared" si="0"/>
        <v>0</v>
      </c>
      <c r="T35" s="93"/>
    </row>
    <row r="36" spans="1:20" s="2" customFormat="1" ht="16.5" thickTop="1" thickBot="1" x14ac:dyDescent="0.3">
      <c r="A36" s="190"/>
      <c r="B36" s="200"/>
      <c r="C36" s="120" t="s">
        <v>64</v>
      </c>
      <c r="D36" s="150"/>
      <c r="E36" s="151"/>
      <c r="F36" s="130"/>
      <c r="G36" s="131"/>
      <c r="H36" s="8"/>
      <c r="I36" s="8"/>
      <c r="J36" s="8"/>
      <c r="K36" s="8"/>
      <c r="L36" s="8"/>
      <c r="M36" s="152" t="s">
        <v>60</v>
      </c>
      <c r="N36" s="153">
        <v>0.02</v>
      </c>
      <c r="O36" s="67"/>
      <c r="P36" s="154">
        <v>28</v>
      </c>
      <c r="Q36" s="155" t="s">
        <v>54</v>
      </c>
      <c r="R36" s="156">
        <f t="shared" si="5"/>
        <v>0</v>
      </c>
      <c r="S36" s="149">
        <f t="shared" si="0"/>
        <v>0</v>
      </c>
      <c r="T36" s="93"/>
    </row>
    <row r="37" spans="1:20" s="2" customFormat="1" ht="31.5" thickTop="1" thickBot="1" x14ac:dyDescent="0.3">
      <c r="A37" s="190"/>
      <c r="B37" s="157" t="s">
        <v>65</v>
      </c>
      <c r="C37" s="157" t="s">
        <v>66</v>
      </c>
      <c r="D37" s="158"/>
      <c r="E37" s="159"/>
      <c r="F37" s="111"/>
      <c r="G37" s="8"/>
      <c r="H37" s="8"/>
      <c r="I37" s="8"/>
      <c r="J37" s="8"/>
      <c r="K37" s="8"/>
      <c r="L37" s="8"/>
      <c r="M37" s="160" t="s">
        <v>41</v>
      </c>
      <c r="N37" s="161"/>
      <c r="O37" s="67"/>
      <c r="P37" s="162">
        <v>29</v>
      </c>
      <c r="Q37" s="163" t="str">
        <f t="shared" ref="Q37" si="6">IF(LOWER(D37)="x", "PASSED", "FAILED")</f>
        <v>FAILED</v>
      </c>
      <c r="R37" s="164" t="str">
        <f>Q37</f>
        <v>FAILED</v>
      </c>
      <c r="S37" s="165">
        <f t="shared" si="0"/>
        <v>0</v>
      </c>
      <c r="T37" s="166"/>
    </row>
    <row r="38" spans="1:20" ht="15.75" thickTop="1" x14ac:dyDescent="0.25">
      <c r="F38" s="167"/>
      <c r="M38" s="4"/>
      <c r="N38" s="67"/>
      <c r="O38" s="28"/>
      <c r="P38" s="67"/>
      <c r="Q38" s="68"/>
      <c r="R38" s="67"/>
      <c r="S38" s="67"/>
      <c r="T38" s="67"/>
    </row>
    <row r="39" spans="1:20" ht="15.75" thickBot="1" x14ac:dyDescent="0.3">
      <c r="F39" s="167"/>
      <c r="M39" s="4"/>
      <c r="N39" s="67"/>
      <c r="O39" s="28"/>
      <c r="P39" s="67"/>
      <c r="Q39" s="68"/>
      <c r="R39" s="67"/>
      <c r="S39" s="67"/>
      <c r="T39" s="67"/>
    </row>
    <row r="40" spans="1:20" s="2" customFormat="1" ht="15.75" thickBot="1" x14ac:dyDescent="0.3">
      <c r="B40" s="14" t="s">
        <v>4</v>
      </c>
      <c r="C40" s="14" t="s">
        <v>5</v>
      </c>
      <c r="D40" s="14" t="s">
        <v>31</v>
      </c>
      <c r="E40" s="14" t="s">
        <v>14</v>
      </c>
      <c r="F40" s="70"/>
      <c r="G40" s="4"/>
      <c r="H40" s="4"/>
      <c r="I40" s="4"/>
      <c r="J40" s="4"/>
      <c r="K40" s="4"/>
      <c r="L40" s="4"/>
      <c r="M40" s="14" t="s">
        <v>15</v>
      </c>
      <c r="N40" s="13" t="s">
        <v>16</v>
      </c>
      <c r="O40" s="28"/>
      <c r="P40" s="67"/>
      <c r="Q40" s="68"/>
      <c r="R40" s="67"/>
      <c r="S40" s="66"/>
      <c r="T40" s="66"/>
    </row>
    <row r="41" spans="1:20" ht="15.75" thickBot="1" x14ac:dyDescent="0.3">
      <c r="A41" s="190" t="s">
        <v>67</v>
      </c>
      <c r="B41" s="168" t="s">
        <v>68</v>
      </c>
      <c r="C41" s="168" t="s">
        <v>69</v>
      </c>
      <c r="D41" s="169"/>
      <c r="E41" s="170"/>
      <c r="F41" s="171"/>
      <c r="M41" s="168" t="s">
        <v>70</v>
      </c>
      <c r="N41" s="172">
        <v>0.1</v>
      </c>
      <c r="O41" s="28"/>
      <c r="P41" s="29">
        <v>30</v>
      </c>
      <c r="Q41" s="30" t="str">
        <f>IF(AND(ISNUMBER(D41), D41&gt;=1, D41&lt;=200000), "PASSED", "FAILED")</f>
        <v>FAILED</v>
      </c>
      <c r="R41" s="173">
        <f t="shared" ref="R41:R42" si="7">D41</f>
        <v>0</v>
      </c>
      <c r="S41" s="174">
        <f>IF($Q$44&lt;&gt;"PASSED", 0, R41)</f>
        <v>0</v>
      </c>
      <c r="T41" s="33"/>
    </row>
    <row r="42" spans="1:20" ht="31.5" thickTop="1" thickBot="1" x14ac:dyDescent="0.3">
      <c r="A42" s="190"/>
      <c r="B42" s="175" t="s">
        <v>71</v>
      </c>
      <c r="C42" s="175" t="s">
        <v>72</v>
      </c>
      <c r="D42" s="176"/>
      <c r="E42" s="177"/>
      <c r="F42" s="171"/>
      <c r="M42" s="175" t="s">
        <v>73</v>
      </c>
      <c r="N42" s="178">
        <v>0.1</v>
      </c>
      <c r="O42" s="28"/>
      <c r="P42" s="179">
        <v>31</v>
      </c>
      <c r="Q42" s="180" t="str">
        <f>IF(AND(ISNUMBER(D42), D42&gt;=1, D42&lt;DATE(2021,8,1)), "PASSED", "FAILED")</f>
        <v>FAILED</v>
      </c>
      <c r="R42" s="181">
        <f t="shared" si="7"/>
        <v>0</v>
      </c>
      <c r="S42" s="182">
        <f>IF($Q$44&lt;&gt;"PASSED", 0, R42)</f>
        <v>0</v>
      </c>
      <c r="T42" s="183"/>
    </row>
    <row r="43" spans="1:20" ht="46.5" thickTop="1" thickBot="1" x14ac:dyDescent="0.3">
      <c r="A43" s="190"/>
      <c r="B43" s="184" t="s">
        <v>74</v>
      </c>
      <c r="C43" s="184" t="s">
        <v>75</v>
      </c>
      <c r="D43" s="185"/>
      <c r="E43" s="186"/>
      <c r="F43" s="171"/>
      <c r="M43" s="184" t="s">
        <v>76</v>
      </c>
      <c r="N43" s="187"/>
      <c r="O43" s="28"/>
      <c r="P43" s="58">
        <v>32</v>
      </c>
      <c r="Q43" s="59" t="str">
        <f>IF(D43="N", "PASSED", "FAILED")</f>
        <v>FAILED</v>
      </c>
      <c r="R43" s="188" t="str">
        <f t="shared" ref="R43" si="8">Q43</f>
        <v>FAILED</v>
      </c>
      <c r="S43" s="189"/>
      <c r="T43" s="62"/>
    </row>
    <row r="44" spans="1:20" ht="15.75" thickTop="1" x14ac:dyDescent="0.25">
      <c r="P44" s="1" t="s">
        <v>77</v>
      </c>
      <c r="Q44" s="6" t="str">
        <f>IF(COUNTIF(Q5:Q43, "FAILED")=0,"PASSED","FAILED")</f>
        <v>FAILED</v>
      </c>
    </row>
  </sheetData>
  <sheetProtection algorithmName="SHA-512" hashValue="TN+xB4MMF0fjEQ8Fz6li2zYtv+LpP922cX+Yr3rt6ztZEvAOiua5fpOBzpjmE7StuEznuwsOLHSClfpdDcGNNA==" saltValue="GBS8mUoV7/w7Sbang7EaQg==" spinCount="100000" sheet="1" objects="1" scenarios="1"/>
  <mergeCells count="13">
    <mergeCell ref="B1:L1"/>
    <mergeCell ref="P1:T1"/>
    <mergeCell ref="D3:E3"/>
    <mergeCell ref="F3:G3"/>
    <mergeCell ref="A5:A9"/>
    <mergeCell ref="B5:B9"/>
    <mergeCell ref="D6:K6"/>
    <mergeCell ref="D7:K7"/>
    <mergeCell ref="A13:A37"/>
    <mergeCell ref="B13:B16"/>
    <mergeCell ref="B17:B31"/>
    <mergeCell ref="B32:B36"/>
    <mergeCell ref="A41:A43"/>
  </mergeCells>
  <conditionalFormatting sqref="Q5:Q9 Q13:Q37 Q41:Q44">
    <cfRule type="cellIs" dxfId="1" priority="1" operator="equal">
      <formula>"FAILED"</formula>
    </cfRule>
    <cfRule type="cellIs" dxfId="0" priority="2" operator="equal">
      <formula>"PASSED"</formula>
    </cfRule>
  </conditionalFormatting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BEEC3B232634984E100EB9D42B9A7" ma:contentTypeVersion="14" ma:contentTypeDescription="Create a new document." ma:contentTypeScope="" ma:versionID="8e1daa51b9a15f6dd255dff42d6ee446">
  <xsd:schema xmlns:xsd="http://www.w3.org/2001/XMLSchema" xmlns:xs="http://www.w3.org/2001/XMLSchema" xmlns:p="http://schemas.microsoft.com/office/2006/metadata/properties" xmlns:ns1="http://schemas.microsoft.com/sharepoint/v3" xmlns:ns2="0c1c04b2-265a-447a-ac4f-ae9eb59af622" xmlns:ns3="f60e9adf-c4b7-4cb6-b2c7-3260adc064e5" targetNamespace="http://schemas.microsoft.com/office/2006/metadata/properties" ma:root="true" ma:fieldsID="fab8d8ab6ae08835d79c0e04e389b4e8" ns1:_="" ns2:_="" ns3:_="">
    <xsd:import namespace="http://schemas.microsoft.com/sharepoint/v3"/>
    <xsd:import namespace="0c1c04b2-265a-447a-ac4f-ae9eb59af622"/>
    <xsd:import namespace="f60e9adf-c4b7-4cb6-b2c7-3260adc064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c04b2-265a-447a-ac4f-ae9eb59af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Sign_x002d_off_x0020_status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e9adf-c4b7-4cb6-b2c7-3260adc064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0c1c04b2-265a-447a-ac4f-ae9eb59af622" xsi:nil="true"/>
  </documentManagement>
</p:properties>
</file>

<file path=customXml/itemProps1.xml><?xml version="1.0" encoding="utf-8"?>
<ds:datastoreItem xmlns:ds="http://schemas.openxmlformats.org/officeDocument/2006/customXml" ds:itemID="{D2190EE1-6ACF-4E10-A83D-3010E680F2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1148AE-A2D5-4986-BF47-DB8C832E5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1c04b2-265a-447a-ac4f-ae9eb59af622"/>
    <ds:schemaRef ds:uri="f60e9adf-c4b7-4cb6-b2c7-3260adc064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B5AD91-69CB-4DCF-9961-291A0DFDFCA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c1c04b2-265a-447a-ac4f-ae9eb59af622"/>
    <ds:schemaRef ds:uri="http://schemas.microsoft.com/sharepoint/v3"/>
    <ds:schemaRef ds:uri="http://purl.org/dc/terms/"/>
    <ds:schemaRef ds:uri="http://schemas.openxmlformats.org/package/2006/metadata/core-properties"/>
    <ds:schemaRef ds:uri="f60e9adf-c4b7-4cb6-b2c7-3260adc064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system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Jane Weeks</dc:creator>
  <cp:lastModifiedBy>Sara Jane Weeks</cp:lastModifiedBy>
  <dcterms:created xsi:type="dcterms:W3CDTF">2021-03-11T15:49:33Z</dcterms:created>
  <dcterms:modified xsi:type="dcterms:W3CDTF">2021-03-19T12:38:37Z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0x010100FE8BEEC3B232634984E100EB9D42B9A7</vt:lpwstr>
  </property>
</Properties>
</file>